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6" i="1" l="1"/>
  <c r="C88" i="1" l="1"/>
  <c r="C84" i="1" l="1"/>
  <c r="C79" i="1"/>
  <c r="C80" i="1"/>
  <c r="C81" i="1"/>
  <c r="C77" i="1" l="1"/>
  <c r="C76" i="1"/>
  <c r="C74" i="1"/>
  <c r="C73" i="1"/>
  <c r="C72" i="1"/>
  <c r="C65" i="1" l="1"/>
  <c r="C70" i="1" l="1"/>
  <c r="C67" i="1"/>
  <c r="C66" i="1"/>
  <c r="C60" i="1" l="1"/>
  <c r="C58" i="1"/>
  <c r="C63" i="1"/>
  <c r="C62" i="1"/>
  <c r="C59" i="1"/>
  <c r="C51" i="1" l="1"/>
  <c r="C56" i="1"/>
  <c r="C53" i="1"/>
  <c r="C44" i="1" l="1"/>
  <c r="C45" i="1"/>
  <c r="C49" i="1"/>
  <c r="C46" i="1"/>
  <c r="C38" i="1" l="1"/>
  <c r="C37" i="1"/>
  <c r="C42" i="1"/>
  <c r="C39" i="1"/>
  <c r="C30" i="1" l="1"/>
  <c r="C35" i="1" l="1"/>
  <c r="C32" i="1"/>
  <c r="C25" i="1" l="1"/>
  <c r="C23" i="1"/>
  <c r="C21" i="1" l="1"/>
  <c r="C16" i="1"/>
  <c r="C18" i="1"/>
  <c r="C9" i="1" l="1"/>
  <c r="C11" i="1"/>
  <c r="C14" i="1"/>
  <c r="C57" i="1" l="1"/>
  <c r="C43" i="1" l="1"/>
  <c r="D20" i="2" l="1"/>
  <c r="C19" i="2" l="1"/>
  <c r="B18" i="2"/>
  <c r="XFD18" i="2"/>
  <c r="A18" i="2"/>
  <c r="C64" i="1" l="1"/>
  <c r="C29" i="1" l="1"/>
  <c r="C92" i="1" l="1"/>
  <c r="C85" i="1" l="1"/>
  <c r="C78" i="1" l="1"/>
  <c r="C71" i="1"/>
  <c r="C50" i="1" l="1"/>
  <c r="C36" i="1" l="1"/>
  <c r="C22" i="1" l="1"/>
  <c r="C15" i="1" l="1"/>
</calcChain>
</file>

<file path=xl/sharedStrings.xml><?xml version="1.0" encoding="utf-8"?>
<sst xmlns="http://schemas.openxmlformats.org/spreadsheetml/2006/main" count="339" uniqueCount="48">
  <si>
    <t>FONDO JALISCO DE FOMENTO EMPRESARIAL</t>
  </si>
  <si>
    <t>INGRESOS RECIBIDOS POR CUALQUIER CONCEPTO</t>
  </si>
  <si>
    <t>CONCEPTO DEL INGRESO</t>
  </si>
  <si>
    <t>NOMBRE DEL RESPONSABLE DE RECIBIRLO</t>
  </si>
  <si>
    <t>NOMBRE DEL RESPONSABLE DE ADMINISTRARLO</t>
  </si>
  <si>
    <t>NOMBRE DEL RESPONSABLE DE EJERCERLO</t>
  </si>
  <si>
    <t>DESTINO DEL INGRESO</t>
  </si>
  <si>
    <t>MES</t>
  </si>
  <si>
    <t>COBRANZA RECIBIDA</t>
  </si>
  <si>
    <t>PRESTAMOS AL PERSONAL</t>
  </si>
  <si>
    <t>RENDIMIENTOS INVERSIONES</t>
  </si>
  <si>
    <t>ENERO</t>
  </si>
  <si>
    <t>DIRECCIÓN DE ADMINISTRACIÓN Y FINANZAS</t>
  </si>
  <si>
    <t>COLOCACION DE CREDITOS Y GASTOS OPERACIÓN DEL FIDEICOMISO</t>
  </si>
  <si>
    <t>GASTOS DE OPERACIÓN DEL FIDEICOMISO</t>
  </si>
  <si>
    <t>ACADEMIA FOJAL</t>
  </si>
  <si>
    <t>DIRECCIÓN DE PROGRAMAS DE FOMENTO</t>
  </si>
  <si>
    <t>GASTOS DE OPERACIÓN DE LA ACADEMIA DEL FIDEICOMISO</t>
  </si>
  <si>
    <t>IMPORTE</t>
  </si>
  <si>
    <t>COLOCACION DE CREDITOS</t>
  </si>
  <si>
    <t>TOTAL ENERO</t>
  </si>
  <si>
    <t>Otros</t>
  </si>
  <si>
    <t>Enero</t>
  </si>
  <si>
    <t>FEBRERO</t>
  </si>
  <si>
    <t>MARZO</t>
  </si>
  <si>
    <t>TOTAL FEBRERO</t>
  </si>
  <si>
    <t>TOTAL MARZO</t>
  </si>
  <si>
    <t>TOTAL ABRIL</t>
  </si>
  <si>
    <t>ABRIL</t>
  </si>
  <si>
    <t>MAYO</t>
  </si>
  <si>
    <t>JUNIO</t>
  </si>
  <si>
    <t>TOTAL MAYO</t>
  </si>
  <si>
    <t>TOTAL JUNIO</t>
  </si>
  <si>
    <t>JULIO</t>
  </si>
  <si>
    <t>TOTAL JULIO</t>
  </si>
  <si>
    <t>TOTAL AGOSTO</t>
  </si>
  <si>
    <t>AGOSTO</t>
  </si>
  <si>
    <t>SEPTIEMBRE</t>
  </si>
  <si>
    <t>TOTAL SEPTIEMBRE</t>
  </si>
  <si>
    <t>TOTAL OCTUBRE</t>
  </si>
  <si>
    <t>OCTUBRE</t>
  </si>
  <si>
    <t>TOTAL NOVIEMBRE</t>
  </si>
  <si>
    <t>NOVIEMBRE</t>
  </si>
  <si>
    <t>DICIEMBRE</t>
  </si>
  <si>
    <t>TOTAL DICIEMBRE</t>
  </si>
  <si>
    <t>P</t>
  </si>
  <si>
    <t>APORTACIONES</t>
  </si>
  <si>
    <t>AÑO: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</si>
</sst>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164" fontId="2" fillId="0" borderId="1" xfId="0" applyNumberFormat="1" applyFont="1" applyBorder="1"/>
    <xf numFmtId="0" fontId="0" fillId="0" borderId="2" xfId="0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64" fontId="2" fillId="0" borderId="1" xfId="0" applyNumberFormat="1" applyFont="1" applyFill="1" applyBorder="1"/>
    <xf numFmtId="164" fontId="0" fillId="0" borderId="2" xfId="0" applyNumberFormat="1" applyFont="1" applyFill="1" applyBorder="1" applyAlignment="1">
      <alignment vertical="center"/>
    </xf>
    <xf numFmtId="43" fontId="0" fillId="0" borderId="0" xfId="1" applyFont="1"/>
    <xf numFmtId="43" fontId="2" fillId="0" borderId="0" xfId="1" applyFont="1"/>
    <xf numFmtId="43" fontId="2" fillId="0" borderId="0" xfId="0" applyNumberFormat="1" applyFont="1"/>
    <xf numFmtId="43" fontId="5" fillId="0" borderId="0" xfId="1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1314811</xdr:colOff>
      <xdr:row>5</xdr:row>
      <xdr:rowOff>76199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34086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2"/>
  <sheetViews>
    <sheetView showGridLines="0" tabSelected="1" topLeftCell="A84" zoomScaleNormal="100" workbookViewId="0">
      <selection activeCell="C91" sqref="C91"/>
    </sheetView>
  </sheetViews>
  <sheetFormatPr baseColWidth="10" defaultRowHeight="15" x14ac:dyDescent="0.25"/>
  <cols>
    <col min="1" max="1" width="27.28515625" bestFit="1" customWidth="1"/>
    <col min="2" max="7" width="20.7109375" customWidth="1"/>
    <col min="8" max="8" width="14.140625" bestFit="1" customWidth="1"/>
    <col min="9" max="9" width="14.140625" style="12" bestFit="1" customWidth="1"/>
  </cols>
  <sheetData>
    <row r="2" spans="1:7" ht="21" x14ac:dyDescent="0.5">
      <c r="A2" s="21" t="s">
        <v>0</v>
      </c>
      <c r="B2" s="21"/>
      <c r="C2" s="21"/>
      <c r="D2" s="21"/>
      <c r="E2" s="21"/>
      <c r="F2" s="21"/>
      <c r="G2" s="21"/>
    </row>
    <row r="3" spans="1:7" ht="18.600000000000001" x14ac:dyDescent="0.45">
      <c r="A3" s="22" t="s">
        <v>1</v>
      </c>
      <c r="B3" s="22"/>
      <c r="C3" s="22"/>
      <c r="D3" s="22"/>
      <c r="E3" s="22"/>
      <c r="F3" s="22"/>
      <c r="G3" s="22"/>
    </row>
    <row r="6" spans="1:7" x14ac:dyDescent="0.25">
      <c r="G6" s="2" t="s">
        <v>47</v>
      </c>
    </row>
    <row r="8" spans="1:7" ht="43.5" x14ac:dyDescent="0.35">
      <c r="A8" s="1" t="s">
        <v>2</v>
      </c>
      <c r="B8" s="1" t="s">
        <v>7</v>
      </c>
      <c r="C8" s="1" t="s">
        <v>18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ht="60" x14ac:dyDescent="0.25">
      <c r="A9" s="4" t="s">
        <v>8</v>
      </c>
      <c r="B9" s="4" t="s">
        <v>11</v>
      </c>
      <c r="C9" s="9">
        <f>8632553.64+288226.18+111999.18+258562.74+337070.72+737891.21+1302229.73+52082.68+100000+102087.24+37030.92+246397.38+597643.64</f>
        <v>12803775.260000004</v>
      </c>
      <c r="D9" s="18" t="s">
        <v>12</v>
      </c>
      <c r="E9" s="19"/>
      <c r="F9" s="20"/>
      <c r="G9" s="3" t="s">
        <v>13</v>
      </c>
    </row>
    <row r="10" spans="1:7" ht="45" x14ac:dyDescent="0.25">
      <c r="A10" s="4" t="s">
        <v>9</v>
      </c>
      <c r="B10" s="4" t="s">
        <v>11</v>
      </c>
      <c r="C10" s="9">
        <v>21626.75</v>
      </c>
      <c r="D10" s="18" t="s">
        <v>12</v>
      </c>
      <c r="E10" s="19"/>
      <c r="F10" s="20"/>
      <c r="G10" s="3" t="s">
        <v>14</v>
      </c>
    </row>
    <row r="11" spans="1:7" ht="45" x14ac:dyDescent="0.25">
      <c r="A11" s="4" t="s">
        <v>10</v>
      </c>
      <c r="B11" s="4" t="s">
        <v>11</v>
      </c>
      <c r="C11" s="9">
        <f>22703.81+229132.63+91877.41+181755.77+403464.34+47348.4+196706.39</f>
        <v>1172988.75</v>
      </c>
      <c r="D11" s="18" t="s">
        <v>12</v>
      </c>
      <c r="E11" s="19"/>
      <c r="F11" s="20"/>
      <c r="G11" s="3" t="s">
        <v>14</v>
      </c>
    </row>
    <row r="12" spans="1:7" ht="60" x14ac:dyDescent="0.25">
      <c r="A12" s="4" t="s">
        <v>15</v>
      </c>
      <c r="B12" s="4" t="s">
        <v>11</v>
      </c>
      <c r="C12" s="9">
        <v>0</v>
      </c>
      <c r="D12" s="5" t="s">
        <v>16</v>
      </c>
      <c r="E12" s="5" t="s">
        <v>12</v>
      </c>
      <c r="F12" s="5" t="s">
        <v>16</v>
      </c>
      <c r="G12" s="3" t="s">
        <v>17</v>
      </c>
    </row>
    <row r="13" spans="1:7" ht="30" x14ac:dyDescent="0.25">
      <c r="A13" s="4" t="s">
        <v>46</v>
      </c>
      <c r="B13" s="4" t="s">
        <v>11</v>
      </c>
      <c r="C13" s="9">
        <v>0</v>
      </c>
      <c r="D13" s="18" t="s">
        <v>12</v>
      </c>
      <c r="E13" s="19"/>
      <c r="F13" s="20"/>
      <c r="G13" s="3" t="s">
        <v>19</v>
      </c>
    </row>
    <row r="14" spans="1:7" ht="45" x14ac:dyDescent="0.25">
      <c r="A14" s="8" t="s">
        <v>21</v>
      </c>
      <c r="B14" s="4" t="s">
        <v>22</v>
      </c>
      <c r="C14" s="9">
        <f>669.72+24538.83</f>
        <v>25208.550000000003</v>
      </c>
      <c r="D14" s="18" t="s">
        <v>12</v>
      </c>
      <c r="E14" s="19"/>
      <c r="F14" s="20"/>
      <c r="G14" s="3" t="s">
        <v>14</v>
      </c>
    </row>
    <row r="15" spans="1:7" x14ac:dyDescent="0.25">
      <c r="A15" s="16" t="s">
        <v>20</v>
      </c>
      <c r="B15" s="17"/>
      <c r="C15" s="10">
        <f>SUM(C9:C14)</f>
        <v>14023599.310000004</v>
      </c>
      <c r="D15" s="18"/>
      <c r="E15" s="19"/>
      <c r="F15" s="20"/>
      <c r="G15" s="3"/>
    </row>
    <row r="16" spans="1:7" ht="60" x14ac:dyDescent="0.25">
      <c r="A16" s="4" t="s">
        <v>8</v>
      </c>
      <c r="B16" s="4" t="s">
        <v>23</v>
      </c>
      <c r="C16" s="9">
        <f>9053175.29+402973.29+83403.72+252540.01+312231.88+667646.85+1311197.57+819444.45+50611.5+100000+141816.02+72905.44+258830.1+912555.5</f>
        <v>14439331.619999997</v>
      </c>
      <c r="D16" s="18" t="s">
        <v>12</v>
      </c>
      <c r="E16" s="19"/>
      <c r="F16" s="20"/>
      <c r="G16" s="3" t="s">
        <v>13</v>
      </c>
    </row>
    <row r="17" spans="1:7" ht="45" x14ac:dyDescent="0.25">
      <c r="A17" s="4" t="s">
        <v>9</v>
      </c>
      <c r="B17" s="4" t="s">
        <v>23</v>
      </c>
      <c r="C17" s="9">
        <v>28100.73</v>
      </c>
      <c r="D17" s="18" t="s">
        <v>12</v>
      </c>
      <c r="E17" s="19"/>
      <c r="F17" s="20"/>
      <c r="G17" s="3" t="s">
        <v>14</v>
      </c>
    </row>
    <row r="18" spans="1:7" ht="45" x14ac:dyDescent="0.25">
      <c r="A18" s="4" t="s">
        <v>10</v>
      </c>
      <c r="B18" s="4" t="s">
        <v>23</v>
      </c>
      <c r="C18" s="9">
        <f>19795.16+235156.46+88733.9+155859.38+631622.86+41900.47+163827.09</f>
        <v>1336895.32</v>
      </c>
      <c r="D18" s="18" t="s">
        <v>12</v>
      </c>
      <c r="E18" s="19"/>
      <c r="F18" s="20"/>
      <c r="G18" s="3" t="s">
        <v>14</v>
      </c>
    </row>
    <row r="19" spans="1:7" ht="60" x14ac:dyDescent="0.25">
      <c r="A19" s="4" t="s">
        <v>15</v>
      </c>
      <c r="B19" s="4" t="s">
        <v>23</v>
      </c>
      <c r="C19" s="9">
        <v>0</v>
      </c>
      <c r="D19" s="5" t="s">
        <v>16</v>
      </c>
      <c r="E19" s="5" t="s">
        <v>12</v>
      </c>
      <c r="F19" s="5" t="s">
        <v>16</v>
      </c>
      <c r="G19" s="3" t="s">
        <v>17</v>
      </c>
    </row>
    <row r="20" spans="1:7" ht="30" x14ac:dyDescent="0.25">
      <c r="A20" s="4" t="s">
        <v>46</v>
      </c>
      <c r="B20" s="4" t="s">
        <v>23</v>
      </c>
      <c r="C20" s="9">
        <v>0</v>
      </c>
      <c r="D20" s="18" t="s">
        <v>12</v>
      </c>
      <c r="E20" s="19"/>
      <c r="F20" s="20"/>
      <c r="G20" s="3" t="s">
        <v>19</v>
      </c>
    </row>
    <row r="21" spans="1:7" ht="45" x14ac:dyDescent="0.25">
      <c r="A21" s="8" t="s">
        <v>21</v>
      </c>
      <c r="B21" s="4" t="s">
        <v>23</v>
      </c>
      <c r="C21" s="9">
        <f>1165.97+32543.13</f>
        <v>33709.1</v>
      </c>
      <c r="D21" s="18" t="s">
        <v>12</v>
      </c>
      <c r="E21" s="19"/>
      <c r="F21" s="20"/>
      <c r="G21" s="3" t="s">
        <v>14</v>
      </c>
    </row>
    <row r="22" spans="1:7" x14ac:dyDescent="0.25">
      <c r="A22" s="16" t="s">
        <v>25</v>
      </c>
      <c r="B22" s="17"/>
      <c r="C22" s="10">
        <f>SUM(C16:C21)</f>
        <v>15838036.769999998</v>
      </c>
      <c r="D22" s="18"/>
      <c r="E22" s="19"/>
      <c r="F22" s="20"/>
      <c r="G22" s="3" t="s">
        <v>45</v>
      </c>
    </row>
    <row r="23" spans="1:7" ht="60" x14ac:dyDescent="0.25">
      <c r="A23" s="4" t="s">
        <v>8</v>
      </c>
      <c r="B23" s="4" t="s">
        <v>24</v>
      </c>
      <c r="C23" s="9">
        <f>10988066.59+244522.98+107985.41+238130.73+342938.24+735352.9+1284445.64+430555.56+49140.33+100000+46882.12+39702.2+863812.82+617099.17</f>
        <v>16088634.690000001</v>
      </c>
      <c r="D23" s="18" t="s">
        <v>12</v>
      </c>
      <c r="E23" s="19"/>
      <c r="F23" s="20"/>
      <c r="G23" s="3" t="s">
        <v>13</v>
      </c>
    </row>
    <row r="24" spans="1:7" ht="45" x14ac:dyDescent="0.25">
      <c r="A24" s="4" t="s">
        <v>9</v>
      </c>
      <c r="B24" s="4" t="s">
        <v>24</v>
      </c>
      <c r="C24" s="9">
        <v>17880.62</v>
      </c>
      <c r="D24" s="18" t="s">
        <v>12</v>
      </c>
      <c r="E24" s="19"/>
      <c r="F24" s="20"/>
      <c r="G24" s="3" t="s">
        <v>14</v>
      </c>
    </row>
    <row r="25" spans="1:7" ht="45" x14ac:dyDescent="0.25">
      <c r="A25" s="4" t="s">
        <v>10</v>
      </c>
      <c r="B25" s="4" t="s">
        <v>24</v>
      </c>
      <c r="C25" s="9">
        <f>22891.82+254914.62+113436.96+190834.25</f>
        <v>582077.65</v>
      </c>
      <c r="D25" s="18" t="s">
        <v>12</v>
      </c>
      <c r="E25" s="19"/>
      <c r="F25" s="20"/>
      <c r="G25" s="3" t="s">
        <v>14</v>
      </c>
    </row>
    <row r="26" spans="1:7" ht="60" x14ac:dyDescent="0.25">
      <c r="A26" s="4" t="s">
        <v>15</v>
      </c>
      <c r="B26" s="4" t="s">
        <v>24</v>
      </c>
      <c r="C26" s="9">
        <v>0</v>
      </c>
      <c r="D26" s="5" t="s">
        <v>16</v>
      </c>
      <c r="E26" s="5" t="s">
        <v>12</v>
      </c>
      <c r="F26" s="5" t="s">
        <v>16</v>
      </c>
      <c r="G26" s="3" t="s">
        <v>17</v>
      </c>
    </row>
    <row r="27" spans="1:7" ht="30" x14ac:dyDescent="0.25">
      <c r="A27" s="4" t="s">
        <v>46</v>
      </c>
      <c r="B27" s="4" t="s">
        <v>24</v>
      </c>
      <c r="C27" s="9">
        <v>0</v>
      </c>
      <c r="D27" s="18" t="s">
        <v>12</v>
      </c>
      <c r="E27" s="19"/>
      <c r="F27" s="20"/>
      <c r="G27" s="3" t="s">
        <v>19</v>
      </c>
    </row>
    <row r="28" spans="1:7" ht="45" x14ac:dyDescent="0.25">
      <c r="A28" s="8" t="s">
        <v>21</v>
      </c>
      <c r="B28" s="4" t="s">
        <v>24</v>
      </c>
      <c r="C28" s="9">
        <v>54986.41</v>
      </c>
      <c r="D28" s="18" t="s">
        <v>12</v>
      </c>
      <c r="E28" s="19"/>
      <c r="F28" s="20"/>
      <c r="G28" s="3" t="s">
        <v>14</v>
      </c>
    </row>
    <row r="29" spans="1:7" x14ac:dyDescent="0.25">
      <c r="A29" s="16" t="s">
        <v>26</v>
      </c>
      <c r="B29" s="17"/>
      <c r="C29" s="10">
        <f>SUM(C23:C28)</f>
        <v>16743579.370000001</v>
      </c>
      <c r="D29" s="18"/>
      <c r="E29" s="19"/>
      <c r="F29" s="20"/>
      <c r="G29" s="3"/>
    </row>
    <row r="30" spans="1:7" ht="60" x14ac:dyDescent="0.25">
      <c r="A30" s="4" t="s">
        <v>8</v>
      </c>
      <c r="B30" s="4" t="s">
        <v>28</v>
      </c>
      <c r="C30" s="9">
        <f>10366774.13+350446.62+84736.61+236594.45+326865.44+789154.2+1213013.23+416666.67+112238.91+100000+60029.47+41140.74+322360.9+570877.89</f>
        <v>14990899.26</v>
      </c>
      <c r="D30" s="18" t="s">
        <v>12</v>
      </c>
      <c r="E30" s="19"/>
      <c r="F30" s="20"/>
      <c r="G30" s="3" t="s">
        <v>13</v>
      </c>
    </row>
    <row r="31" spans="1:7" ht="45" x14ac:dyDescent="0.25">
      <c r="A31" s="4" t="s">
        <v>9</v>
      </c>
      <c r="B31" s="4" t="s">
        <v>28</v>
      </c>
      <c r="C31" s="9">
        <v>18752</v>
      </c>
      <c r="D31" s="18" t="s">
        <v>12</v>
      </c>
      <c r="E31" s="19"/>
      <c r="F31" s="20"/>
      <c r="G31" s="3" t="s">
        <v>14</v>
      </c>
    </row>
    <row r="32" spans="1:7" ht="45" x14ac:dyDescent="0.25">
      <c r="A32" s="4" t="s">
        <v>10</v>
      </c>
      <c r="B32" s="4" t="s">
        <v>28</v>
      </c>
      <c r="C32" s="9">
        <f>21402.29+251424.71+68094.31+152697.04+903467.06+42527.9+178466.19</f>
        <v>1618079.5</v>
      </c>
      <c r="D32" s="18" t="s">
        <v>12</v>
      </c>
      <c r="E32" s="19"/>
      <c r="F32" s="20"/>
      <c r="G32" s="3" t="s">
        <v>14</v>
      </c>
    </row>
    <row r="33" spans="1:7" ht="60" x14ac:dyDescent="0.25">
      <c r="A33" s="4" t="s">
        <v>15</v>
      </c>
      <c r="B33" s="4" t="s">
        <v>28</v>
      </c>
      <c r="C33" s="9">
        <v>0</v>
      </c>
      <c r="D33" s="5" t="s">
        <v>16</v>
      </c>
      <c r="E33" s="5" t="s">
        <v>12</v>
      </c>
      <c r="F33" s="5" t="s">
        <v>16</v>
      </c>
      <c r="G33" s="3" t="s">
        <v>17</v>
      </c>
    </row>
    <row r="34" spans="1:7" ht="30" x14ac:dyDescent="0.25">
      <c r="A34" s="4" t="s">
        <v>46</v>
      </c>
      <c r="B34" s="4" t="s">
        <v>28</v>
      </c>
      <c r="C34" s="9">
        <v>0</v>
      </c>
      <c r="D34" s="18" t="s">
        <v>12</v>
      </c>
      <c r="E34" s="19"/>
      <c r="F34" s="20"/>
      <c r="G34" s="3" t="s">
        <v>19</v>
      </c>
    </row>
    <row r="35" spans="1:7" ht="45" x14ac:dyDescent="0.25">
      <c r="A35" s="8" t="s">
        <v>21</v>
      </c>
      <c r="B35" s="4" t="s">
        <v>28</v>
      </c>
      <c r="C35" s="9">
        <f>585396.58</f>
        <v>585396.57999999996</v>
      </c>
      <c r="D35" s="18" t="s">
        <v>12</v>
      </c>
      <c r="E35" s="19"/>
      <c r="F35" s="20"/>
      <c r="G35" s="3" t="s">
        <v>14</v>
      </c>
    </row>
    <row r="36" spans="1:7" x14ac:dyDescent="0.25">
      <c r="A36" s="16" t="s">
        <v>27</v>
      </c>
      <c r="B36" s="17"/>
      <c r="C36" s="10">
        <f>SUM(C30:C35)</f>
        <v>17213127.34</v>
      </c>
      <c r="D36" s="18"/>
      <c r="E36" s="19"/>
      <c r="F36" s="20"/>
      <c r="G36" s="3"/>
    </row>
    <row r="37" spans="1:7" ht="60" x14ac:dyDescent="0.25">
      <c r="A37" s="4" t="s">
        <v>8</v>
      </c>
      <c r="B37" s="4" t="s">
        <v>29</v>
      </c>
      <c r="C37" s="11">
        <f>11771313.56+219431.38+98847.06+340430.97+331154.4+775656.26+1158837.6+430555.56+93444.15+100000+56257.38+34729.21+323411.72+523538.81</f>
        <v>16257608.060000006</v>
      </c>
      <c r="D37" s="18" t="s">
        <v>12</v>
      </c>
      <c r="E37" s="19"/>
      <c r="F37" s="20"/>
      <c r="G37" s="3" t="s">
        <v>13</v>
      </c>
    </row>
    <row r="38" spans="1:7" ht="45" x14ac:dyDescent="0.25">
      <c r="A38" s="4" t="s">
        <v>9</v>
      </c>
      <c r="B38" s="4" t="s">
        <v>29</v>
      </c>
      <c r="C38" s="11">
        <f>18386</f>
        <v>18386</v>
      </c>
      <c r="D38" s="18" t="s">
        <v>12</v>
      </c>
      <c r="E38" s="19"/>
      <c r="F38" s="20"/>
      <c r="G38" s="3" t="s">
        <v>14</v>
      </c>
    </row>
    <row r="39" spans="1:7" ht="45" x14ac:dyDescent="0.25">
      <c r="A39" s="4" t="s">
        <v>10</v>
      </c>
      <c r="B39" s="4" t="s">
        <v>29</v>
      </c>
      <c r="C39" s="11">
        <f>185939.21+257355.06+81937.16+2.9+347268.65+44307.01</f>
        <v>916809.99000000011</v>
      </c>
      <c r="D39" s="18" t="s">
        <v>12</v>
      </c>
      <c r="E39" s="19"/>
      <c r="F39" s="20"/>
      <c r="G39" s="3" t="s">
        <v>14</v>
      </c>
    </row>
    <row r="40" spans="1:7" ht="60" x14ac:dyDescent="0.25">
      <c r="A40" s="4" t="s">
        <v>15</v>
      </c>
      <c r="B40" s="4" t="s">
        <v>29</v>
      </c>
      <c r="C40" s="11">
        <v>0</v>
      </c>
      <c r="D40" s="5" t="s">
        <v>16</v>
      </c>
      <c r="E40" s="5" t="s">
        <v>12</v>
      </c>
      <c r="F40" s="5" t="s">
        <v>16</v>
      </c>
      <c r="G40" s="3" t="s">
        <v>17</v>
      </c>
    </row>
    <row r="41" spans="1:7" ht="30" x14ac:dyDescent="0.25">
      <c r="A41" s="4" t="s">
        <v>46</v>
      </c>
      <c r="B41" s="4" t="s">
        <v>29</v>
      </c>
      <c r="C41" s="11">
        <v>0</v>
      </c>
      <c r="D41" s="18" t="s">
        <v>12</v>
      </c>
      <c r="E41" s="19"/>
      <c r="F41" s="20"/>
      <c r="G41" s="3" t="s">
        <v>19</v>
      </c>
    </row>
    <row r="42" spans="1:7" ht="45" x14ac:dyDescent="0.25">
      <c r="A42" s="8" t="s">
        <v>21</v>
      </c>
      <c r="B42" s="4" t="s">
        <v>29</v>
      </c>
      <c r="C42" s="11">
        <f>1694.24+84599.43</f>
        <v>86293.67</v>
      </c>
      <c r="D42" s="18" t="s">
        <v>12</v>
      </c>
      <c r="E42" s="19"/>
      <c r="F42" s="20"/>
      <c r="G42" s="3" t="s">
        <v>14</v>
      </c>
    </row>
    <row r="43" spans="1:7" x14ac:dyDescent="0.25">
      <c r="A43" s="16" t="s">
        <v>31</v>
      </c>
      <c r="B43" s="17"/>
      <c r="C43" s="10">
        <f>SUM(C37:C42)</f>
        <v>17279097.720000006</v>
      </c>
      <c r="D43" s="18"/>
      <c r="E43" s="19"/>
      <c r="F43" s="20"/>
      <c r="G43" s="3"/>
    </row>
    <row r="44" spans="1:7" ht="60" x14ac:dyDescent="0.25">
      <c r="A44" s="4" t="s">
        <v>8</v>
      </c>
      <c r="B44" s="4" t="s">
        <v>30</v>
      </c>
      <c r="C44" s="11">
        <f>12866151.01+160235.44+112613.17+299823.03+284462.67+782216.28+1156335.86+416666.67+90139.64+100000+156631.49+87808.79+588305.92+711645.73</f>
        <v>17813035.699999999</v>
      </c>
      <c r="D44" s="18" t="s">
        <v>12</v>
      </c>
      <c r="E44" s="19"/>
      <c r="F44" s="20"/>
      <c r="G44" s="3" t="s">
        <v>13</v>
      </c>
    </row>
    <row r="45" spans="1:7" ht="45" x14ac:dyDescent="0.25">
      <c r="A45" s="4" t="s">
        <v>9</v>
      </c>
      <c r="B45" s="4" t="s">
        <v>30</v>
      </c>
      <c r="C45" s="11">
        <f>19245</f>
        <v>19245</v>
      </c>
      <c r="D45" s="18" t="s">
        <v>12</v>
      </c>
      <c r="E45" s="19"/>
      <c r="F45" s="20"/>
      <c r="G45" s="3" t="s">
        <v>14</v>
      </c>
    </row>
    <row r="46" spans="1:7" ht="45" x14ac:dyDescent="0.25">
      <c r="A46" s="4" t="s">
        <v>10</v>
      </c>
      <c r="B46" s="4" t="s">
        <v>30</v>
      </c>
      <c r="C46" s="11">
        <f>21132.07+233843.18+85284.51+166579.16+913875.48+41695.39+528619.03</f>
        <v>1991028.8199999998</v>
      </c>
      <c r="D46" s="18" t="s">
        <v>12</v>
      </c>
      <c r="E46" s="19"/>
      <c r="F46" s="20"/>
      <c r="G46" s="3" t="s">
        <v>14</v>
      </c>
    </row>
    <row r="47" spans="1:7" ht="60" x14ac:dyDescent="0.25">
      <c r="A47" s="4" t="s">
        <v>15</v>
      </c>
      <c r="B47" s="4" t="s">
        <v>30</v>
      </c>
      <c r="C47" s="11">
        <v>0</v>
      </c>
      <c r="D47" s="5" t="s">
        <v>16</v>
      </c>
      <c r="E47" s="5" t="s">
        <v>12</v>
      </c>
      <c r="F47" s="5" t="s">
        <v>16</v>
      </c>
      <c r="G47" s="3" t="s">
        <v>17</v>
      </c>
    </row>
    <row r="48" spans="1:7" ht="30" x14ac:dyDescent="0.25">
      <c r="A48" s="4" t="s">
        <v>46</v>
      </c>
      <c r="B48" s="4" t="s">
        <v>30</v>
      </c>
      <c r="C48" s="11">
        <v>0</v>
      </c>
      <c r="D48" s="18" t="s">
        <v>12</v>
      </c>
      <c r="E48" s="19"/>
      <c r="F48" s="20"/>
      <c r="G48" s="3" t="s">
        <v>19</v>
      </c>
    </row>
    <row r="49" spans="1:8" ht="45" x14ac:dyDescent="0.25">
      <c r="A49" s="8" t="s">
        <v>21</v>
      </c>
      <c r="B49" s="4" t="s">
        <v>30</v>
      </c>
      <c r="C49" s="11">
        <f>369293.45</f>
        <v>369293.45</v>
      </c>
      <c r="D49" s="18" t="s">
        <v>12</v>
      </c>
      <c r="E49" s="19"/>
      <c r="F49" s="20"/>
      <c r="G49" s="3" t="s">
        <v>14</v>
      </c>
    </row>
    <row r="50" spans="1:8" x14ac:dyDescent="0.25">
      <c r="A50" s="16" t="s">
        <v>32</v>
      </c>
      <c r="B50" s="17"/>
      <c r="C50" s="10">
        <f>SUM(C44:C49)</f>
        <v>20192602.969999999</v>
      </c>
      <c r="D50" s="18"/>
      <c r="E50" s="19"/>
      <c r="F50" s="20"/>
      <c r="G50" s="3"/>
    </row>
    <row r="51" spans="1:8" ht="60" x14ac:dyDescent="0.25">
      <c r="A51" s="4" t="s">
        <v>8</v>
      </c>
      <c r="B51" s="4" t="s">
        <v>33</v>
      </c>
      <c r="C51" s="9">
        <f>17772034.18+221365.83+78870.62+314509.93+298808.86+857184.97+1100500.45+430554.74+85501.79+96296.3+47447.87+29003.48+624978.03+757307.43</f>
        <v>22714364.479999997</v>
      </c>
      <c r="D51" s="18" t="s">
        <v>12</v>
      </c>
      <c r="E51" s="19"/>
      <c r="F51" s="20"/>
      <c r="G51" s="3" t="s">
        <v>13</v>
      </c>
    </row>
    <row r="52" spans="1:8" ht="45" x14ac:dyDescent="0.25">
      <c r="A52" s="4" t="s">
        <v>9</v>
      </c>
      <c r="B52" s="4" t="s">
        <v>33</v>
      </c>
      <c r="C52" s="9">
        <v>12173</v>
      </c>
      <c r="D52" s="18" t="s">
        <v>12</v>
      </c>
      <c r="E52" s="19"/>
      <c r="F52" s="20"/>
      <c r="G52" s="3" t="s">
        <v>14</v>
      </c>
    </row>
    <row r="53" spans="1:8" ht="45" x14ac:dyDescent="0.25">
      <c r="A53" s="4" t="s">
        <v>10</v>
      </c>
      <c r="B53" s="4" t="s">
        <v>33</v>
      </c>
      <c r="C53" s="9">
        <f>23189.87+263109.48+90569.05+190832.58+492784.8+43384.56+190915.72</f>
        <v>1294786.06</v>
      </c>
      <c r="D53" s="18" t="s">
        <v>12</v>
      </c>
      <c r="E53" s="19"/>
      <c r="F53" s="20"/>
      <c r="G53" s="3" t="s">
        <v>14</v>
      </c>
    </row>
    <row r="54" spans="1:8" ht="60" x14ac:dyDescent="0.25">
      <c r="A54" s="4" t="s">
        <v>15</v>
      </c>
      <c r="B54" s="4" t="s">
        <v>33</v>
      </c>
      <c r="C54" s="9">
        <v>0</v>
      </c>
      <c r="D54" s="5" t="s">
        <v>16</v>
      </c>
      <c r="E54" s="5" t="s">
        <v>12</v>
      </c>
      <c r="F54" s="5" t="s">
        <v>16</v>
      </c>
      <c r="G54" s="3" t="s">
        <v>17</v>
      </c>
    </row>
    <row r="55" spans="1:8" ht="30" x14ac:dyDescent="0.25">
      <c r="A55" s="4" t="s">
        <v>46</v>
      </c>
      <c r="B55" s="4" t="s">
        <v>33</v>
      </c>
      <c r="C55" s="9">
        <v>4949229.0999999996</v>
      </c>
      <c r="D55" s="18" t="s">
        <v>12</v>
      </c>
      <c r="E55" s="19"/>
      <c r="F55" s="20"/>
      <c r="G55" s="3" t="s">
        <v>19</v>
      </c>
    </row>
    <row r="56" spans="1:8" ht="45" x14ac:dyDescent="0.25">
      <c r="A56" s="8" t="s">
        <v>21</v>
      </c>
      <c r="B56" s="4" t="s">
        <v>33</v>
      </c>
      <c r="C56" s="9">
        <f>105740.71+58.24+160477.24</f>
        <v>266276.19</v>
      </c>
      <c r="D56" s="18" t="s">
        <v>12</v>
      </c>
      <c r="E56" s="19"/>
      <c r="F56" s="20"/>
      <c r="G56" s="3" t="s">
        <v>14</v>
      </c>
    </row>
    <row r="57" spans="1:8" x14ac:dyDescent="0.25">
      <c r="A57" s="16" t="s">
        <v>34</v>
      </c>
      <c r="B57" s="17"/>
      <c r="C57" s="10">
        <f>SUM(C51:C56)</f>
        <v>29236828.829999994</v>
      </c>
      <c r="D57" s="18"/>
      <c r="E57" s="19"/>
      <c r="F57" s="20"/>
      <c r="G57" s="3"/>
    </row>
    <row r="58" spans="1:8" ht="60" x14ac:dyDescent="0.25">
      <c r="A58" s="4" t="s">
        <v>8</v>
      </c>
      <c r="B58" s="4" t="s">
        <v>36</v>
      </c>
      <c r="C58" s="9">
        <f>13731000.66+133902.73+76354.35+392879.6+288101.59+848718.24+1074960.76+430556.38+83201.74+92592.59+52065.88+48905.88+503451.07+1504658.7</f>
        <v>19261350.169999994</v>
      </c>
      <c r="D58" s="18" t="s">
        <v>12</v>
      </c>
      <c r="E58" s="19"/>
      <c r="F58" s="20"/>
      <c r="G58" s="3" t="s">
        <v>13</v>
      </c>
      <c r="H58" s="12"/>
    </row>
    <row r="59" spans="1:8" ht="45" x14ac:dyDescent="0.25">
      <c r="A59" s="4" t="s">
        <v>9</v>
      </c>
      <c r="B59" s="4" t="s">
        <v>36</v>
      </c>
      <c r="C59" s="9">
        <f>18106</f>
        <v>18106</v>
      </c>
      <c r="D59" s="18" t="s">
        <v>12</v>
      </c>
      <c r="E59" s="19"/>
      <c r="F59" s="20"/>
      <c r="G59" s="3" t="s">
        <v>14</v>
      </c>
      <c r="H59" s="12"/>
    </row>
    <row r="60" spans="1:8" ht="45" x14ac:dyDescent="0.25">
      <c r="A60" s="4" t="s">
        <v>10</v>
      </c>
      <c r="B60" s="4" t="s">
        <v>36</v>
      </c>
      <c r="C60" s="9">
        <f>26402.87+315489.29+104867.63+176950.03+5721170.28+42950.71</f>
        <v>6387830.8100000005</v>
      </c>
      <c r="D60" s="18" t="s">
        <v>12</v>
      </c>
      <c r="E60" s="19"/>
      <c r="F60" s="20"/>
      <c r="G60" s="3" t="s">
        <v>14</v>
      </c>
      <c r="H60" s="12"/>
    </row>
    <row r="61" spans="1:8" ht="60" x14ac:dyDescent="0.25">
      <c r="A61" s="4" t="s">
        <v>15</v>
      </c>
      <c r="B61" s="4" t="s">
        <v>36</v>
      </c>
      <c r="C61" s="9">
        <v>0</v>
      </c>
      <c r="D61" s="5" t="s">
        <v>16</v>
      </c>
      <c r="E61" s="5" t="s">
        <v>12</v>
      </c>
      <c r="F61" s="5" t="s">
        <v>16</v>
      </c>
      <c r="G61" s="3" t="s">
        <v>17</v>
      </c>
    </row>
    <row r="62" spans="1:8" ht="30" x14ac:dyDescent="0.25">
      <c r="A62" s="4" t="s">
        <v>46</v>
      </c>
      <c r="B62" s="4" t="s">
        <v>36</v>
      </c>
      <c r="C62" s="9">
        <f>4949229.09</f>
        <v>4949229.09</v>
      </c>
      <c r="D62" s="18" t="s">
        <v>12</v>
      </c>
      <c r="E62" s="19"/>
      <c r="F62" s="20"/>
      <c r="G62" s="3" t="s">
        <v>19</v>
      </c>
    </row>
    <row r="63" spans="1:8" ht="45" x14ac:dyDescent="0.25">
      <c r="A63" s="8" t="s">
        <v>21</v>
      </c>
      <c r="B63" s="4" t="s">
        <v>36</v>
      </c>
      <c r="C63" s="9">
        <f>6074.29+591.51+23117.53</f>
        <v>29783.329999999998</v>
      </c>
      <c r="D63" s="18" t="s">
        <v>12</v>
      </c>
      <c r="E63" s="19"/>
      <c r="F63" s="20"/>
      <c r="G63" s="3" t="s">
        <v>14</v>
      </c>
    </row>
    <row r="64" spans="1:8" x14ac:dyDescent="0.25">
      <c r="A64" s="16" t="s">
        <v>35</v>
      </c>
      <c r="B64" s="17"/>
      <c r="C64" s="10">
        <f>SUM(C58:C63)</f>
        <v>30646299.399999995</v>
      </c>
      <c r="D64" s="18"/>
      <c r="E64" s="19"/>
      <c r="F64" s="20"/>
      <c r="G64" s="3"/>
    </row>
    <row r="65" spans="1:7" ht="60" x14ac:dyDescent="0.25">
      <c r="A65" s="4" t="s">
        <v>8</v>
      </c>
      <c r="B65" s="4" t="s">
        <v>37</v>
      </c>
      <c r="C65" s="6">
        <f>14268584.79+2305229.62</f>
        <v>16573814.41</v>
      </c>
      <c r="D65" s="18" t="s">
        <v>12</v>
      </c>
      <c r="E65" s="19"/>
      <c r="F65" s="20"/>
      <c r="G65" s="3" t="s">
        <v>13</v>
      </c>
    </row>
    <row r="66" spans="1:7" ht="45" x14ac:dyDescent="0.25">
      <c r="A66" s="4" t="s">
        <v>9</v>
      </c>
      <c r="B66" s="4" t="s">
        <v>37</v>
      </c>
      <c r="C66" s="6">
        <f>19635</f>
        <v>19635</v>
      </c>
      <c r="D66" s="18" t="s">
        <v>12</v>
      </c>
      <c r="E66" s="19"/>
      <c r="F66" s="20"/>
      <c r="G66" s="3" t="s">
        <v>14</v>
      </c>
    </row>
    <row r="67" spans="1:7" ht="45" x14ac:dyDescent="0.25">
      <c r="A67" s="4" t="s">
        <v>10</v>
      </c>
      <c r="B67" s="4" t="s">
        <v>37</v>
      </c>
      <c r="C67" s="6">
        <f>24850.07+286432.58+86866.7+169010.48+495916.71+44941.13+196678.87</f>
        <v>1304696.54</v>
      </c>
      <c r="D67" s="18" t="s">
        <v>12</v>
      </c>
      <c r="E67" s="19"/>
      <c r="F67" s="20"/>
      <c r="G67" s="3" t="s">
        <v>14</v>
      </c>
    </row>
    <row r="68" spans="1:7" ht="60" x14ac:dyDescent="0.25">
      <c r="A68" s="4" t="s">
        <v>15</v>
      </c>
      <c r="B68" s="4" t="s">
        <v>37</v>
      </c>
      <c r="C68" s="6">
        <v>0</v>
      </c>
      <c r="D68" s="5" t="s">
        <v>16</v>
      </c>
      <c r="E68" s="5" t="s">
        <v>12</v>
      </c>
      <c r="F68" s="5" t="s">
        <v>16</v>
      </c>
      <c r="G68" s="3" t="s">
        <v>17</v>
      </c>
    </row>
    <row r="69" spans="1:7" ht="30" x14ac:dyDescent="0.25">
      <c r="A69" s="4" t="s">
        <v>46</v>
      </c>
      <c r="B69" s="4" t="s">
        <v>37</v>
      </c>
      <c r="C69" s="6">
        <v>0</v>
      </c>
      <c r="D69" s="18" t="s">
        <v>12</v>
      </c>
      <c r="E69" s="19"/>
      <c r="F69" s="20"/>
      <c r="G69" s="3" t="s">
        <v>19</v>
      </c>
    </row>
    <row r="70" spans="1:7" ht="45" x14ac:dyDescent="0.25">
      <c r="A70" s="8" t="s">
        <v>21</v>
      </c>
      <c r="B70" s="4" t="s">
        <v>37</v>
      </c>
      <c r="C70" s="6">
        <f>715.43+274916.9</f>
        <v>275632.33</v>
      </c>
      <c r="D70" s="18" t="s">
        <v>12</v>
      </c>
      <c r="E70" s="19"/>
      <c r="F70" s="20"/>
      <c r="G70" s="3" t="s">
        <v>14</v>
      </c>
    </row>
    <row r="71" spans="1:7" x14ac:dyDescent="0.25">
      <c r="A71" s="16" t="s">
        <v>38</v>
      </c>
      <c r="B71" s="17"/>
      <c r="C71" s="7">
        <f>SUM(C65:C70)</f>
        <v>18173778.279999997</v>
      </c>
      <c r="D71" s="18"/>
      <c r="E71" s="19"/>
      <c r="F71" s="20"/>
      <c r="G71" s="3"/>
    </row>
    <row r="72" spans="1:7" ht="60" x14ac:dyDescent="0.25">
      <c r="A72" s="4" t="s">
        <v>8</v>
      </c>
      <c r="B72" s="4" t="s">
        <v>40</v>
      </c>
      <c r="C72" s="6">
        <f>14268584.79+2305229.62+72980.36+442614.13+256452.9+863941.22+1104454.35+430555.56+277427.94+85185.18+45210.65+48584.9+744401.27+507551.12</f>
        <v>21453173.989999995</v>
      </c>
      <c r="D72" s="18" t="s">
        <v>12</v>
      </c>
      <c r="E72" s="19"/>
      <c r="F72" s="20"/>
      <c r="G72" s="3" t="s">
        <v>13</v>
      </c>
    </row>
    <row r="73" spans="1:7" ht="45" x14ac:dyDescent="0.25">
      <c r="A73" s="4" t="s">
        <v>9</v>
      </c>
      <c r="B73" s="4" t="s">
        <v>40</v>
      </c>
      <c r="C73" s="6">
        <f>20181</f>
        <v>20181</v>
      </c>
      <c r="D73" s="18" t="s">
        <v>12</v>
      </c>
      <c r="E73" s="19"/>
      <c r="F73" s="20"/>
      <c r="G73" s="3" t="s">
        <v>14</v>
      </c>
    </row>
    <row r="74" spans="1:7" ht="45" x14ac:dyDescent="0.25">
      <c r="A74" s="4" t="s">
        <v>10</v>
      </c>
      <c r="B74" s="4" t="s">
        <v>40</v>
      </c>
      <c r="C74" s="6">
        <f>152094.99+297095.96+47781.22+52743.56+195438.78</f>
        <v>745154.51</v>
      </c>
      <c r="D74" s="18" t="s">
        <v>12</v>
      </c>
      <c r="E74" s="19"/>
      <c r="F74" s="20"/>
      <c r="G74" s="3" t="s">
        <v>14</v>
      </c>
    </row>
    <row r="75" spans="1:7" ht="60" x14ac:dyDescent="0.25">
      <c r="A75" s="4" t="s">
        <v>15</v>
      </c>
      <c r="B75" s="4" t="s">
        <v>40</v>
      </c>
      <c r="C75" s="6">
        <v>0</v>
      </c>
      <c r="D75" s="5" t="s">
        <v>16</v>
      </c>
      <c r="E75" s="5" t="s">
        <v>12</v>
      </c>
      <c r="F75" s="5" t="s">
        <v>16</v>
      </c>
      <c r="G75" s="3" t="s">
        <v>17</v>
      </c>
    </row>
    <row r="76" spans="1:7" ht="30" x14ac:dyDescent="0.25">
      <c r="A76" s="4" t="s">
        <v>46</v>
      </c>
      <c r="B76" s="4" t="s">
        <v>40</v>
      </c>
      <c r="C76" s="6">
        <f>5000000</f>
        <v>5000000</v>
      </c>
      <c r="D76" s="18" t="s">
        <v>12</v>
      </c>
      <c r="E76" s="19"/>
      <c r="F76" s="20"/>
      <c r="G76" s="3" t="s">
        <v>19</v>
      </c>
    </row>
    <row r="77" spans="1:7" ht="45" x14ac:dyDescent="0.25">
      <c r="A77" s="8" t="s">
        <v>21</v>
      </c>
      <c r="B77" s="4" t="s">
        <v>40</v>
      </c>
      <c r="C77" s="6">
        <f>186660.4</f>
        <v>186660.4</v>
      </c>
      <c r="D77" s="18" t="s">
        <v>12</v>
      </c>
      <c r="E77" s="19"/>
      <c r="F77" s="20"/>
      <c r="G77" s="3" t="s">
        <v>14</v>
      </c>
    </row>
    <row r="78" spans="1:7" x14ac:dyDescent="0.25">
      <c r="A78" s="16" t="s">
        <v>39</v>
      </c>
      <c r="B78" s="17"/>
      <c r="C78" s="7">
        <f>SUM(C72:C77)</f>
        <v>27405169.899999995</v>
      </c>
      <c r="D78" s="18"/>
      <c r="E78" s="19"/>
      <c r="F78" s="20"/>
      <c r="G78" s="3"/>
    </row>
    <row r="79" spans="1:7" ht="60" x14ac:dyDescent="0.25">
      <c r="A79" s="4" t="s">
        <v>8</v>
      </c>
      <c r="B79" s="4" t="s">
        <v>42</v>
      </c>
      <c r="C79" s="6">
        <f>12288274.24+273234.72+82125.5+468159.04+280488.95+914961.2+994410.03+416666.67+524712.96+81481.48+192034.96+54431.45+682982.78+1013194.9</f>
        <v>18267158.879999999</v>
      </c>
      <c r="D79" s="18" t="s">
        <v>12</v>
      </c>
      <c r="E79" s="19"/>
      <c r="F79" s="20"/>
      <c r="G79" s="3" t="s">
        <v>13</v>
      </c>
    </row>
    <row r="80" spans="1:7" ht="45" x14ac:dyDescent="0.25">
      <c r="A80" s="4" t="s">
        <v>9</v>
      </c>
      <c r="B80" s="4" t="s">
        <v>42</v>
      </c>
      <c r="C80" s="6">
        <f>21074</f>
        <v>21074</v>
      </c>
      <c r="D80" s="18" t="s">
        <v>12</v>
      </c>
      <c r="E80" s="19"/>
      <c r="F80" s="20"/>
      <c r="G80" s="3" t="s">
        <v>14</v>
      </c>
    </row>
    <row r="81" spans="1:7" ht="45" x14ac:dyDescent="0.25">
      <c r="A81" s="4" t="s">
        <v>10</v>
      </c>
      <c r="B81" s="4" t="s">
        <v>42</v>
      </c>
      <c r="C81" s="6">
        <f>80523.22+347803.53+68164.8+138713.49+909649.24+212009.73</f>
        <v>1756864.01</v>
      </c>
      <c r="D81" s="18" t="s">
        <v>12</v>
      </c>
      <c r="E81" s="19"/>
      <c r="F81" s="20"/>
      <c r="G81" s="3" t="s">
        <v>14</v>
      </c>
    </row>
    <row r="82" spans="1:7" ht="60" x14ac:dyDescent="0.25">
      <c r="A82" s="4" t="s">
        <v>15</v>
      </c>
      <c r="B82" s="4" t="s">
        <v>42</v>
      </c>
      <c r="C82" s="6">
        <v>0</v>
      </c>
      <c r="D82" s="5" t="s">
        <v>16</v>
      </c>
      <c r="E82" s="5" t="s">
        <v>12</v>
      </c>
      <c r="F82" s="5" t="s">
        <v>16</v>
      </c>
      <c r="G82" s="3" t="s">
        <v>17</v>
      </c>
    </row>
    <row r="83" spans="1:7" ht="30" x14ac:dyDescent="0.25">
      <c r="A83" s="4" t="s">
        <v>46</v>
      </c>
      <c r="B83" s="4" t="s">
        <v>42</v>
      </c>
      <c r="C83" s="6">
        <v>0</v>
      </c>
      <c r="D83" s="18" t="s">
        <v>12</v>
      </c>
      <c r="E83" s="19"/>
      <c r="F83" s="20"/>
      <c r="G83" s="3" t="s">
        <v>19</v>
      </c>
    </row>
    <row r="84" spans="1:7" ht="45" x14ac:dyDescent="0.25">
      <c r="A84" s="8" t="s">
        <v>21</v>
      </c>
      <c r="B84" s="4" t="s">
        <v>42</v>
      </c>
      <c r="C84" s="6">
        <f>126139.46+2818.07</f>
        <v>128957.53000000001</v>
      </c>
      <c r="D84" s="18" t="s">
        <v>12</v>
      </c>
      <c r="E84" s="19"/>
      <c r="F84" s="20"/>
      <c r="G84" s="3" t="s">
        <v>14</v>
      </c>
    </row>
    <row r="85" spans="1:7" x14ac:dyDescent="0.25">
      <c r="A85" s="16" t="s">
        <v>41</v>
      </c>
      <c r="B85" s="17"/>
      <c r="C85" s="7">
        <f>SUM(C79:C84)</f>
        <v>20174054.420000002</v>
      </c>
      <c r="D85" s="18"/>
      <c r="E85" s="19"/>
      <c r="F85" s="20"/>
      <c r="G85" s="3"/>
    </row>
    <row r="86" spans="1:7" ht="60" x14ac:dyDescent="0.25">
      <c r="A86" s="4" t="s">
        <v>8</v>
      </c>
      <c r="B86" s="4" t="s">
        <v>43</v>
      </c>
      <c r="C86" s="6">
        <f>12288274.24+273234.72+60622.27+508298.42+285919.89+866269.21+872108.2+430555.56+583942.15+77777.78+50185.46+49453.69+197604.07+741357.77</f>
        <v>17285603.43</v>
      </c>
      <c r="D86" s="18" t="s">
        <v>12</v>
      </c>
      <c r="E86" s="19"/>
      <c r="F86" s="20"/>
      <c r="G86" s="3" t="s">
        <v>13</v>
      </c>
    </row>
    <row r="87" spans="1:7" ht="45" x14ac:dyDescent="0.25">
      <c r="A87" s="4" t="s">
        <v>9</v>
      </c>
      <c r="B87" s="4" t="s">
        <v>43</v>
      </c>
      <c r="C87" s="6">
        <v>19692</v>
      </c>
      <c r="D87" s="18" t="s">
        <v>12</v>
      </c>
      <c r="E87" s="19"/>
      <c r="F87" s="20"/>
      <c r="G87" s="3" t="s">
        <v>14</v>
      </c>
    </row>
    <row r="88" spans="1:7" ht="45" x14ac:dyDescent="0.25">
      <c r="A88" s="4" t="s">
        <v>10</v>
      </c>
      <c r="B88" s="4" t="s">
        <v>43</v>
      </c>
      <c r="C88" s="6">
        <f>21890.3+193514.63+60767.47+177709.23+1211221.37+71771.4+479554.2</f>
        <v>2216428.6</v>
      </c>
      <c r="D88" s="18" t="s">
        <v>12</v>
      </c>
      <c r="E88" s="19"/>
      <c r="F88" s="20"/>
      <c r="G88" s="3" t="s">
        <v>14</v>
      </c>
    </row>
    <row r="89" spans="1:7" ht="60" x14ac:dyDescent="0.25">
      <c r="A89" s="4" t="s">
        <v>15</v>
      </c>
      <c r="B89" s="4" t="s">
        <v>43</v>
      </c>
      <c r="C89" s="6">
        <v>0</v>
      </c>
      <c r="D89" s="5" t="s">
        <v>16</v>
      </c>
      <c r="E89" s="5" t="s">
        <v>12</v>
      </c>
      <c r="F89" s="5" t="s">
        <v>16</v>
      </c>
      <c r="G89" s="3" t="s">
        <v>17</v>
      </c>
    </row>
    <row r="90" spans="1:7" ht="30" x14ac:dyDescent="0.25">
      <c r="A90" s="4" t="s">
        <v>46</v>
      </c>
      <c r="B90" s="4" t="s">
        <v>43</v>
      </c>
      <c r="C90" s="6">
        <v>1317978.82</v>
      </c>
      <c r="D90" s="18" t="s">
        <v>12</v>
      </c>
      <c r="E90" s="19"/>
      <c r="F90" s="20"/>
      <c r="G90" s="3" t="s">
        <v>19</v>
      </c>
    </row>
    <row r="91" spans="1:7" ht="45" x14ac:dyDescent="0.25">
      <c r="A91" s="8" t="s">
        <v>21</v>
      </c>
      <c r="B91" s="4" t="s">
        <v>43</v>
      </c>
      <c r="C91" s="6">
        <v>234195.47</v>
      </c>
      <c r="D91" s="18" t="s">
        <v>12</v>
      </c>
      <c r="E91" s="19"/>
      <c r="F91" s="20"/>
      <c r="G91" s="3" t="s">
        <v>14</v>
      </c>
    </row>
    <row r="92" spans="1:7" x14ac:dyDescent="0.25">
      <c r="A92" s="16" t="s">
        <v>44</v>
      </c>
      <c r="B92" s="17"/>
      <c r="C92" s="7">
        <f>SUM(C86:C91)</f>
        <v>21073898.32</v>
      </c>
      <c r="D92" s="18"/>
      <c r="E92" s="19"/>
      <c r="F92" s="20"/>
      <c r="G92" s="3"/>
    </row>
  </sheetData>
  <mergeCells count="86">
    <mergeCell ref="D73:F73"/>
    <mergeCell ref="D74:F74"/>
    <mergeCell ref="D76:F76"/>
    <mergeCell ref="D77:F77"/>
    <mergeCell ref="A78:B78"/>
    <mergeCell ref="D78:F78"/>
    <mergeCell ref="D69:F69"/>
    <mergeCell ref="D70:F70"/>
    <mergeCell ref="A71:B71"/>
    <mergeCell ref="D71:F71"/>
    <mergeCell ref="D72:F72"/>
    <mergeCell ref="D65:F65"/>
    <mergeCell ref="D66:F66"/>
    <mergeCell ref="D67:F67"/>
    <mergeCell ref="D55:F55"/>
    <mergeCell ref="D56:F56"/>
    <mergeCell ref="A57:B57"/>
    <mergeCell ref="D57:F57"/>
    <mergeCell ref="A50:B50"/>
    <mergeCell ref="D50:F50"/>
    <mergeCell ref="D51:F51"/>
    <mergeCell ref="D52:F52"/>
    <mergeCell ref="D53:F53"/>
    <mergeCell ref="D44:F44"/>
    <mergeCell ref="D45:F45"/>
    <mergeCell ref="D46:F46"/>
    <mergeCell ref="D48:F48"/>
    <mergeCell ref="D49:F49"/>
    <mergeCell ref="A36:B36"/>
    <mergeCell ref="D36:F36"/>
    <mergeCell ref="D30:F30"/>
    <mergeCell ref="D31:F31"/>
    <mergeCell ref="D32:F32"/>
    <mergeCell ref="D34:F34"/>
    <mergeCell ref="D35:F35"/>
    <mergeCell ref="A22:B22"/>
    <mergeCell ref="D22:F22"/>
    <mergeCell ref="D16:F16"/>
    <mergeCell ref="D17:F17"/>
    <mergeCell ref="D18:F18"/>
    <mergeCell ref="D20:F20"/>
    <mergeCell ref="D21:F21"/>
    <mergeCell ref="D13:F13"/>
    <mergeCell ref="A15:B15"/>
    <mergeCell ref="D15:F15"/>
    <mergeCell ref="D14:F14"/>
    <mergeCell ref="A2:G2"/>
    <mergeCell ref="A3:G3"/>
    <mergeCell ref="D9:F9"/>
    <mergeCell ref="D10:F10"/>
    <mergeCell ref="D11:F11"/>
    <mergeCell ref="A29:B29"/>
    <mergeCell ref="D29:F29"/>
    <mergeCell ref="D23:F23"/>
    <mergeCell ref="D24:F24"/>
    <mergeCell ref="D25:F25"/>
    <mergeCell ref="D27:F27"/>
    <mergeCell ref="D28:F28"/>
    <mergeCell ref="A43:B43"/>
    <mergeCell ref="D43:F43"/>
    <mergeCell ref="D37:F37"/>
    <mergeCell ref="D38:F38"/>
    <mergeCell ref="D39:F39"/>
    <mergeCell ref="D41:F41"/>
    <mergeCell ref="D42:F42"/>
    <mergeCell ref="A64:B64"/>
    <mergeCell ref="D64:F64"/>
    <mergeCell ref="D58:F58"/>
    <mergeCell ref="D59:F59"/>
    <mergeCell ref="D60:F60"/>
    <mergeCell ref="D62:F62"/>
    <mergeCell ref="D63:F63"/>
    <mergeCell ref="A85:B85"/>
    <mergeCell ref="D85:F85"/>
    <mergeCell ref="D79:F79"/>
    <mergeCell ref="D80:F80"/>
    <mergeCell ref="D81:F81"/>
    <mergeCell ref="D83:F83"/>
    <mergeCell ref="D84:F84"/>
    <mergeCell ref="A92:B92"/>
    <mergeCell ref="D92:F92"/>
    <mergeCell ref="D86:F86"/>
    <mergeCell ref="D87:F87"/>
    <mergeCell ref="D88:F88"/>
    <mergeCell ref="D90:F90"/>
    <mergeCell ref="D91:F91"/>
  </mergeCells>
  <printOptions horizontalCentered="1"/>
  <pageMargins left="0.7" right="0.7" top="0.75" bottom="0.75" header="0.3" footer="0.3"/>
  <pageSetup scale="80" fitToHeight="0" orientation="landscape" r:id="rId1"/>
  <headerFooter alignWithMargins="0">
    <oddHeader>&amp;R&amp;"Arial,Normal"&amp;8F CRCT 19 VER-1</oddHeader>
    <oddFooter>&amp;R&amp;"Arial,Normal"&amp;8UM: ABR-16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workbookViewId="0">
      <selection activeCell="D11" sqref="D11"/>
    </sheetView>
  </sheetViews>
  <sheetFormatPr baseColWidth="10" defaultRowHeight="15" x14ac:dyDescent="0.25"/>
  <cols>
    <col min="1" max="2" width="14.140625" style="12" bestFit="1" customWidth="1"/>
    <col min="3" max="3" width="16.7109375" style="12" customWidth="1"/>
    <col min="4" max="4" width="16.5703125" bestFit="1" customWidth="1"/>
  </cols>
  <sheetData>
    <row r="1" spans="1:4" ht="14.45" x14ac:dyDescent="0.35">
      <c r="A1" s="12" t="s">
        <v>36</v>
      </c>
      <c r="B1" s="12" t="s">
        <v>37</v>
      </c>
      <c r="C1" s="12" t="s">
        <v>40</v>
      </c>
      <c r="D1" s="12" t="s">
        <v>42</v>
      </c>
    </row>
    <row r="2" spans="1:4" ht="14.45" x14ac:dyDescent="0.35">
      <c r="A2" s="12">
        <v>19729451.030000001</v>
      </c>
      <c r="B2" s="12">
        <v>17326263.899999999</v>
      </c>
      <c r="C2" s="12">
        <v>17735646.809999999</v>
      </c>
      <c r="D2" s="12">
        <v>19093131.73</v>
      </c>
    </row>
    <row r="3" spans="1:4" ht="14.45" x14ac:dyDescent="0.35">
      <c r="A3" s="12">
        <v>361983.15</v>
      </c>
      <c r="B3" s="12">
        <v>396379.19</v>
      </c>
      <c r="C3" s="12">
        <v>504898.9</v>
      </c>
      <c r="D3" s="12">
        <v>250778.44</v>
      </c>
    </row>
    <row r="4" spans="1:4" ht="14.45" x14ac:dyDescent="0.35">
      <c r="A4" s="12">
        <v>151197.49</v>
      </c>
      <c r="B4" s="12">
        <v>596068.80000000005</v>
      </c>
      <c r="C4" s="12">
        <v>501107.71</v>
      </c>
      <c r="D4" s="12">
        <v>698367.57</v>
      </c>
    </row>
    <row r="5" spans="1:4" ht="14.45" x14ac:dyDescent="0.35">
      <c r="A5" s="12">
        <v>1373582.86</v>
      </c>
      <c r="B5" s="12">
        <v>487981.99</v>
      </c>
      <c r="C5" s="12">
        <v>5848361.5499999998</v>
      </c>
      <c r="D5" s="12">
        <v>1566330.77</v>
      </c>
    </row>
    <row r="6" spans="1:4" ht="14.45" x14ac:dyDescent="0.35">
      <c r="A6" s="12">
        <v>185870.25</v>
      </c>
      <c r="B6" s="12">
        <v>216958.96</v>
      </c>
      <c r="C6" s="12">
        <v>221365.68</v>
      </c>
      <c r="D6" s="12">
        <v>198849.41</v>
      </c>
    </row>
    <row r="7" spans="1:4" ht="14.45" x14ac:dyDescent="0.35">
      <c r="A7" s="12">
        <v>1019484.51</v>
      </c>
      <c r="B7" s="12">
        <v>896036.46</v>
      </c>
      <c r="C7" s="12">
        <v>895097.58</v>
      </c>
      <c r="D7" s="12">
        <v>749087.85</v>
      </c>
    </row>
    <row r="8" spans="1:4" ht="14.45" x14ac:dyDescent="0.35">
      <c r="A8" s="12">
        <v>347451.79</v>
      </c>
      <c r="B8" s="12">
        <v>414007.68</v>
      </c>
      <c r="C8" s="12">
        <v>494564.4</v>
      </c>
      <c r="D8" s="12">
        <v>474410</v>
      </c>
    </row>
    <row r="9" spans="1:4" ht="14.45" x14ac:dyDescent="0.35">
      <c r="A9" s="12">
        <v>1809988.78</v>
      </c>
      <c r="B9" s="12">
        <v>1913345.96</v>
      </c>
      <c r="C9" s="12">
        <v>1783617.98</v>
      </c>
      <c r="D9" s="12">
        <v>1766036.56</v>
      </c>
    </row>
    <row r="10" spans="1:4" ht="14.45" x14ac:dyDescent="0.35">
      <c r="A10" s="12">
        <v>301729.19</v>
      </c>
      <c r="B10" s="12">
        <v>291995.18</v>
      </c>
      <c r="C10" s="12">
        <v>301731</v>
      </c>
      <c r="D10" s="12">
        <v>291995.98</v>
      </c>
    </row>
    <row r="11" spans="1:4" ht="14.45" x14ac:dyDescent="0.35">
      <c r="A11" s="12">
        <v>24708.400000000001</v>
      </c>
      <c r="B11" s="12">
        <v>28597.56</v>
      </c>
      <c r="C11" s="12">
        <v>32449.38</v>
      </c>
      <c r="D11" s="12">
        <v>18444.79</v>
      </c>
    </row>
    <row r="12" spans="1:4" ht="14.45" x14ac:dyDescent="0.35">
      <c r="A12" s="12">
        <v>329800.65000000002</v>
      </c>
      <c r="B12" s="12">
        <v>86799.93</v>
      </c>
      <c r="C12" s="12">
        <v>154890.12</v>
      </c>
      <c r="D12" s="12">
        <v>100943.07</v>
      </c>
    </row>
    <row r="13" spans="1:4" ht="14.45" x14ac:dyDescent="0.35">
      <c r="A13" s="12">
        <v>13830.8</v>
      </c>
      <c r="B13" s="12">
        <v>30572.59</v>
      </c>
      <c r="C13" s="12">
        <v>9287.31</v>
      </c>
      <c r="D13" s="12">
        <v>14882.01</v>
      </c>
    </row>
    <row r="14" spans="1:4" ht="14.45" x14ac:dyDescent="0.35">
      <c r="A14" s="12">
        <v>607422.25</v>
      </c>
      <c r="B14" s="12">
        <v>365323.52000000002</v>
      </c>
      <c r="C14" s="12">
        <v>326136.15999999997</v>
      </c>
      <c r="D14" s="12">
        <v>269388.2</v>
      </c>
    </row>
    <row r="15" spans="1:4" ht="14.45" x14ac:dyDescent="0.35">
      <c r="A15" s="12">
        <v>741103.87</v>
      </c>
      <c r="B15" s="12">
        <v>678428.63</v>
      </c>
      <c r="C15" s="12">
        <v>919165.6</v>
      </c>
      <c r="D15" s="12">
        <v>12440</v>
      </c>
    </row>
    <row r="16" spans="1:4" ht="14.45" x14ac:dyDescent="0.35">
      <c r="A16" s="12">
        <v>256922.4</v>
      </c>
      <c r="B16" s="12">
        <v>420587.47</v>
      </c>
      <c r="C16" s="12">
        <v>748.38</v>
      </c>
      <c r="D16" s="12">
        <v>959768.23</v>
      </c>
    </row>
    <row r="17" spans="1:4 16384:16384" ht="14.45" x14ac:dyDescent="0.35">
      <c r="A17" s="12">
        <v>833333.33</v>
      </c>
      <c r="B17" s="2">
        <v>833333.33</v>
      </c>
      <c r="C17" s="12">
        <v>389503.72</v>
      </c>
      <c r="D17" s="12">
        <v>681.08</v>
      </c>
    </row>
    <row r="18" spans="1:4 16384:16384" s="2" customFormat="1" ht="14.45" x14ac:dyDescent="0.35">
      <c r="A18" s="13">
        <f>SUM(A2:A17)</f>
        <v>28087860.749999996</v>
      </c>
      <c r="B18" s="13">
        <f>SUM(B2:B17)</f>
        <v>24982681.149999995</v>
      </c>
      <c r="C18" s="15">
        <v>833333.33</v>
      </c>
      <c r="D18" s="15">
        <v>342294.52</v>
      </c>
      <c r="XFD18" s="14">
        <f>SUM(A18:XFC18)</f>
        <v>54246169.749999993</v>
      </c>
    </row>
    <row r="19" spans="1:4 16384:16384" ht="14.45" x14ac:dyDescent="0.35">
      <c r="C19" s="13">
        <f>SUM(C2:C18)</f>
        <v>30951905.609999992</v>
      </c>
      <c r="D19" s="15">
        <v>833333.33</v>
      </c>
    </row>
    <row r="20" spans="1:4 16384:16384" ht="14.45" x14ac:dyDescent="0.35">
      <c r="D20" s="13">
        <f>SUM(D2:D19)</f>
        <v>27641163.539999999</v>
      </c>
    </row>
    <row r="22" spans="1:4 16384:16384" x14ac:dyDescent="0.25">
      <c r="D22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9" sqref="A3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Melissa Ochoa del Toro</dc:creator>
  <cp:lastModifiedBy>Dulce Salcedo</cp:lastModifiedBy>
  <cp:lastPrinted>2021-01-20T19:45:55Z</cp:lastPrinted>
  <dcterms:created xsi:type="dcterms:W3CDTF">2016-02-17T21:43:17Z</dcterms:created>
  <dcterms:modified xsi:type="dcterms:W3CDTF">2022-01-22T00:58:31Z</dcterms:modified>
</cp:coreProperties>
</file>